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a471465306ade5/Bureau/XPERION/Communication/Présentation XPERION/Cours UPEC/Séance 1/"/>
    </mc:Choice>
  </mc:AlternateContent>
  <xr:revisionPtr revIDLastSave="456" documentId="8_{6F6D5983-B06B-444F-9297-FD861408AA55}" xr6:coauthVersionLast="47" xr6:coauthVersionMax="47" xr10:uidLastSave="{E29CBE5B-E580-4A25-AF89-B253DC134A7D}"/>
  <bookViews>
    <workbookView minimized="1" xWindow="20" yWindow="20" windowWidth="19180" windowHeight="10060" xr2:uid="{5A87801A-D971-4938-8753-F144394B567E}"/>
  </bookViews>
  <sheets>
    <sheet name="Conformité Oracle" sheetId="3" r:id="rId1"/>
    <sheet name="Droits Spectrum Symphony" sheetId="2" r:id="rId2"/>
    <sheet name="Pivot Symphony" sheetId="5" r:id="rId3"/>
    <sheet name="Droits VMware" sheetId="6" r:id="rId4"/>
    <sheet name="Conformité VMware" sheetId="7" r:id="rId5"/>
  </sheets>
  <definedNames>
    <definedName name="_xlnm._FilterDatabase" localSheetId="1" hidden="1">'Droits Spectrum Symphony'!$A$1:$P$10</definedName>
    <definedName name="_xlnm._FilterDatabase" localSheetId="3" hidden="1">'Droits VMware'!$A$1:$N$17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6" l="1"/>
  <c r="I16" i="6"/>
  <c r="I13" i="6"/>
  <c r="I12" i="6"/>
  <c r="I11" i="6"/>
  <c r="I10" i="6"/>
  <c r="I9" i="6"/>
  <c r="I8" i="6"/>
  <c r="I7" i="6"/>
  <c r="I6" i="6"/>
  <c r="I5" i="6"/>
  <c r="I4" i="6"/>
  <c r="I3" i="6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" i="7"/>
  <c r="I2" i="6"/>
  <c r="I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7" i="5"/>
  <c r="K27" i="5" s="1"/>
  <c r="I26" i="5"/>
  <c r="K26" i="5" s="1"/>
  <c r="I25" i="5"/>
  <c r="K25" i="5" s="1"/>
  <c r="O3" i="2"/>
  <c r="O4" i="2"/>
  <c r="O5" i="2"/>
  <c r="O6" i="2"/>
  <c r="O7" i="2"/>
  <c r="O8" i="2"/>
  <c r="O9" i="2"/>
  <c r="O10" i="2"/>
  <c r="O2" i="2"/>
  <c r="M3" i="2"/>
  <c r="N3" i="2" s="1"/>
  <c r="M4" i="2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2" i="2"/>
  <c r="N2" i="2" s="1"/>
  <c r="J2" i="3"/>
  <c r="L2" i="3" s="1"/>
  <c r="J3" i="3"/>
  <c r="K3" i="3" s="1"/>
  <c r="J4" i="3"/>
  <c r="K4" i="3" s="1"/>
  <c r="J26" i="5" l="1"/>
  <c r="J27" i="5"/>
  <c r="J25" i="5"/>
</calcChain>
</file>

<file path=xl/sharedStrings.xml><?xml version="1.0" encoding="utf-8"?>
<sst xmlns="http://schemas.openxmlformats.org/spreadsheetml/2006/main" count="337" uniqueCount="82">
  <si>
    <t>Editeur</t>
  </si>
  <si>
    <t>Oracle</t>
  </si>
  <si>
    <t>Produit</t>
  </si>
  <si>
    <t>Database Standard Edition</t>
  </si>
  <si>
    <t>Database Enterprise Edition</t>
  </si>
  <si>
    <t>Database Diagnostic Pack</t>
  </si>
  <si>
    <t>Métrique</t>
  </si>
  <si>
    <t>Processeur</t>
  </si>
  <si>
    <t>Prix unitaire acquisition (€)</t>
  </si>
  <si>
    <t>Type licences</t>
  </si>
  <si>
    <t>Perpétuelle</t>
  </si>
  <si>
    <t>Prix unitaire maintenance (€)</t>
  </si>
  <si>
    <t>Qté licences acquises</t>
  </si>
  <si>
    <t>Pays</t>
  </si>
  <si>
    <t>France</t>
  </si>
  <si>
    <t>Situation de conformité</t>
  </si>
  <si>
    <t>Qté licences requises</t>
  </si>
  <si>
    <t>Risque de non-conformité (€)</t>
  </si>
  <si>
    <t>Coût non-utilisation (€)</t>
  </si>
  <si>
    <t>Commande</t>
  </si>
  <si>
    <t>Contrat cadre</t>
  </si>
  <si>
    <t>Périmètre d'usage</t>
  </si>
  <si>
    <t>Type</t>
  </si>
  <si>
    <t>CMD35335</t>
  </si>
  <si>
    <t>Date effective</t>
  </si>
  <si>
    <t>Date de fin</t>
  </si>
  <si>
    <t>Cœurs</t>
  </si>
  <si>
    <t>Acquisition licences perpétuelles</t>
  </si>
  <si>
    <t>Quantités</t>
  </si>
  <si>
    <t>Maintenance licences perpétuelles</t>
  </si>
  <si>
    <t>CMD3545</t>
  </si>
  <si>
    <t>Italie</t>
  </si>
  <si>
    <t>CMD2806</t>
  </si>
  <si>
    <t>Souscription</t>
  </si>
  <si>
    <t>IBM</t>
  </si>
  <si>
    <t>Spectrum Symphony</t>
  </si>
  <si>
    <t>CMD3644</t>
  </si>
  <si>
    <t>Facture n°</t>
  </si>
  <si>
    <t>INV087</t>
  </si>
  <si>
    <t>INV177</t>
  </si>
  <si>
    <t>INV997</t>
  </si>
  <si>
    <t>INV012</t>
  </si>
  <si>
    <t>Date de commande</t>
  </si>
  <si>
    <t>IBM PA 2021-2023</t>
  </si>
  <si>
    <t>IBM PA 2020-2022</t>
  </si>
  <si>
    <t>Row Labels</t>
  </si>
  <si>
    <t>Grand Total</t>
  </si>
  <si>
    <t>(All)</t>
  </si>
  <si>
    <t>Sum of Quantités</t>
  </si>
  <si>
    <t>Oui</t>
  </si>
  <si>
    <t>Non</t>
  </si>
  <si>
    <t>Licences actives</t>
  </si>
  <si>
    <t>Maintenance active</t>
  </si>
  <si>
    <t>ID de licence</t>
  </si>
  <si>
    <t>Dernière maintenance active</t>
  </si>
  <si>
    <t>Spectrum Symphony jusqu'à version 7.3.1</t>
  </si>
  <si>
    <t>Vmware</t>
  </si>
  <si>
    <t>ELA 2014-2016</t>
  </si>
  <si>
    <t>ELA 2017-2019</t>
  </si>
  <si>
    <t>Processeur (CPU)</t>
  </si>
  <si>
    <t>vSphere Standard</t>
  </si>
  <si>
    <t>Coût total</t>
  </si>
  <si>
    <t>CMD3842</t>
  </si>
  <si>
    <t>INV223</t>
  </si>
  <si>
    <t>Espagne</t>
  </si>
  <si>
    <t>INV921</t>
  </si>
  <si>
    <t>vSphere Enterprise Plus</t>
  </si>
  <si>
    <t>vCenter Server Standard</t>
  </si>
  <si>
    <t>Instance</t>
  </si>
  <si>
    <t>All - Renouvellement de la maintenance de l'ensemble des licences acquises précédemment</t>
  </si>
  <si>
    <t>France, Espagne, Italie</t>
  </si>
  <si>
    <t>ELA 2020-2024</t>
  </si>
  <si>
    <t>CMD4554</t>
  </si>
  <si>
    <t>CMD4856</t>
  </si>
  <si>
    <t>INV1000 (ES), INV1001 (FR), INV1002(IT)</t>
  </si>
  <si>
    <t>All - Renouvellement de la maintenance de l'ensemble des licences acquises précédemment sauf 1 vCenter en France</t>
  </si>
  <si>
    <t>vSphere for desktop</t>
  </si>
  <si>
    <t>VDI (pack de 100)</t>
  </si>
  <si>
    <t>INV442</t>
  </si>
  <si>
    <t>Prix unitaire (sur l'ensemble de la durée du contrat pour les souscriptions et maintenances)</t>
  </si>
  <si>
    <t>Augmentation de la pricelist de Vmware de 10% sur tous les produits par rapport au précédent contrat, que ce soit en maintenance ou en nouvelle acquisition</t>
  </si>
  <si>
    <t>Augmentation de la pricelist de Vmware de 5% sur tous les produits par rapport au précédent contrat, que ce soit en maintenance ou en nouvelle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</si>
</sst>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3" fillId="0" borderId="1" xfId="0" applyFont="1" applyBorder="1"/>
    <xf numFmtId="3" fontId="4" fillId="0" borderId="1" xfId="0" applyNumberFormat="1" applyFont="1" applyBorder="1"/>
    <xf numFmtId="14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3"/>
    </xf>
    <xf numFmtId="0" fontId="0" fillId="0" borderId="0" xfId="0" applyAlignment="1">
      <alignment horizontal="left" indent="3"/>
    </xf>
    <xf numFmtId="14" fontId="0" fillId="0" borderId="0" xfId="0" applyNumberFormat="1" applyAlignment="1">
      <alignment horizontal="left" indent="4"/>
    </xf>
    <xf numFmtId="1" fontId="0" fillId="0" borderId="1" xfId="0" applyNumberFormat="1" applyBorder="1"/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1" fillId="0" borderId="1" xfId="0" applyFont="1" applyBorder="1"/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  <color rgb="FF0033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eur" refreshedDate="45195.622188425928" createdVersion="8" refreshedVersion="8" minRefreshableVersion="3" recordCount="9" xr:uid="{5B288046-7C9C-4F86-B1EF-09C841F6CA3D}">
  <cacheSource type="worksheet">
    <worksheetSource ref="A1:P10" sheet="Droits Spectrum Symphony"/>
  </cacheSource>
  <cacheFields count="16">
    <cacheField name="Contrat cadre" numFmtId="0">
      <sharedItems/>
    </cacheField>
    <cacheField name="Commande" numFmtId="0">
      <sharedItems/>
    </cacheField>
    <cacheField name="Editeur" numFmtId="0">
      <sharedItems/>
    </cacheField>
    <cacheField name="Produit" numFmtId="0">
      <sharedItems count="1">
        <s v="Spectrum Symphony"/>
      </sharedItems>
    </cacheField>
    <cacheField name="Métrique" numFmtId="0">
      <sharedItems count="1">
        <s v="Cœurs"/>
      </sharedItems>
    </cacheField>
    <cacheField name="Type" numFmtId="0">
      <sharedItems/>
    </cacheField>
    <cacheField name="Quantités" numFmtId="0">
      <sharedItems containsSemiMixedTypes="0" containsString="0" containsNumber="1" containsInteger="1" minValue="50" maxValue="200"/>
    </cacheField>
    <cacheField name="Périmètre d'usage" numFmtId="0">
      <sharedItems count="2">
        <s v="France"/>
        <s v="Italie"/>
      </sharedItems>
    </cacheField>
    <cacheField name="ID de licence" numFmtId="0">
      <sharedItems containsSemiMixedTypes="0" containsString="0" containsNumber="1" containsInteger="1" minValue="1" maxValue="4"/>
    </cacheField>
    <cacheField name="Date de commande" numFmtId="14">
      <sharedItems containsSemiMixedTypes="0" containsNonDate="0" containsDate="1" containsString="0" minDate="2020-01-01T00:00:00" maxDate="2023-01-02T00:00:00"/>
    </cacheField>
    <cacheField name="Date effective" numFmtId="14">
      <sharedItems containsSemiMixedTypes="0" containsNonDate="0" containsDate="1" containsString="0" minDate="2020-01-01T00:00:00" maxDate="2023-01-02T00:00:00"/>
    </cacheField>
    <cacheField name="Date de fin" numFmtId="0">
      <sharedItems containsNonDate="0" containsDate="1" containsString="0" containsBlank="1" minDate="2020-12-31T00:00:00" maxDate="2024-01-01T00:00:00"/>
    </cacheField>
    <cacheField name="Licences actives" numFmtId="0">
      <sharedItems count="3">
        <s v="Oui"/>
        <s v=""/>
        <s v="Non"/>
      </sharedItems>
    </cacheField>
    <cacheField name="Maintenance active" numFmtId="0">
      <sharedItems count="3">
        <s v="Oui"/>
        <s v=""/>
        <s v="Non"/>
      </sharedItems>
    </cacheField>
    <cacheField name="Dernière maintenance active" numFmtId="14">
      <sharedItems containsDate="1" containsMixedTypes="1" minDate="2020-12-31T00:00:00" maxDate="2024-01-01T00:00:00" count="4">
        <d v="2023-12-31T00:00:00"/>
        <s v=""/>
        <d v="2022-12-31T00:00:00"/>
        <d v="2020-12-31T00:00:00"/>
      </sharedItems>
    </cacheField>
    <cacheField name="Facture n°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IBM PA 2021-2023"/>
    <s v="CMD35335"/>
    <s v="IBM"/>
    <x v="0"/>
    <x v="0"/>
    <s v="Acquisition licences perpétuelles"/>
    <n v="50"/>
    <x v="0"/>
    <n v="1"/>
    <d v="2021-01-01T00:00:00"/>
    <d v="2021-01-01T00:00:00"/>
    <m/>
    <x v="0"/>
    <x v="0"/>
    <x v="0"/>
    <s v="INV087"/>
  </r>
  <r>
    <s v="IBM PA 2021-2023"/>
    <s v="CMD35335"/>
    <s v="IBM"/>
    <x v="0"/>
    <x v="0"/>
    <s v="Maintenance licences perpétuelles"/>
    <n v="50"/>
    <x v="0"/>
    <n v="1"/>
    <d v="2021-01-01T00:00:00"/>
    <d v="2021-01-01T00:00:00"/>
    <d v="2021-12-31T00:00:00"/>
    <x v="1"/>
    <x v="1"/>
    <x v="1"/>
    <s v="INV087"/>
  </r>
  <r>
    <s v="IBM PA 2021-2023"/>
    <s v="CMD35335"/>
    <s v="IBM"/>
    <x v="0"/>
    <x v="0"/>
    <s v="Maintenance licences perpétuelles"/>
    <n v="50"/>
    <x v="0"/>
    <n v="1"/>
    <d v="2021-01-01T00:00:00"/>
    <d v="2022-01-01T00:00:00"/>
    <d v="2022-12-31T00:00:00"/>
    <x v="1"/>
    <x v="1"/>
    <x v="1"/>
    <s v="INV087"/>
  </r>
  <r>
    <s v="IBM PA 2021-2023"/>
    <s v="CMD3545"/>
    <s v="IBM"/>
    <x v="0"/>
    <x v="0"/>
    <s v="Maintenance licences perpétuelles"/>
    <n v="50"/>
    <x v="0"/>
    <n v="1"/>
    <d v="2023-01-01T00:00:00"/>
    <d v="2023-01-01T00:00:00"/>
    <d v="2023-12-31T00:00:00"/>
    <x v="1"/>
    <x v="1"/>
    <x v="1"/>
    <s v="INV177"/>
  </r>
  <r>
    <s v="IBM PA 2021-2023"/>
    <s v="CMD3545"/>
    <s v="IBM"/>
    <x v="0"/>
    <x v="0"/>
    <s v="Acquisition licences perpétuelles"/>
    <n v="200"/>
    <x v="1"/>
    <n v="2"/>
    <d v="2023-01-01T00:00:00"/>
    <d v="2023-01-01T00:00:00"/>
    <m/>
    <x v="0"/>
    <x v="0"/>
    <x v="0"/>
    <s v="INV177"/>
  </r>
  <r>
    <s v="IBM PA 2021-2023"/>
    <s v="CMD3545"/>
    <s v="IBM"/>
    <x v="0"/>
    <x v="0"/>
    <s v="Maintenance licences perpétuelles"/>
    <n v="200"/>
    <x v="1"/>
    <n v="2"/>
    <d v="2023-01-01T00:00:00"/>
    <d v="2023-01-01T00:00:00"/>
    <d v="2023-12-31T00:00:00"/>
    <x v="1"/>
    <x v="1"/>
    <x v="1"/>
    <s v="INV185"/>
  </r>
  <r>
    <s v="IBM PA 2021-2023"/>
    <s v="CMD2806"/>
    <s v="IBM"/>
    <x v="0"/>
    <x v="0"/>
    <s v="Souscription"/>
    <n v="50"/>
    <x v="1"/>
    <n v="3"/>
    <d v="2022-01-01T00:00:00"/>
    <d v="2022-01-01T00:00:00"/>
    <d v="2022-12-31T00:00:00"/>
    <x v="2"/>
    <x v="2"/>
    <x v="2"/>
    <s v="INV997"/>
  </r>
  <r>
    <s v="IBM PA 2020-2022"/>
    <s v="CMD3644"/>
    <s v="IBM"/>
    <x v="0"/>
    <x v="0"/>
    <s v="Acquisition licences perpétuelles"/>
    <n v="50"/>
    <x v="0"/>
    <n v="4"/>
    <d v="2020-01-01T00:00:00"/>
    <d v="2020-01-01T00:00:00"/>
    <m/>
    <x v="0"/>
    <x v="2"/>
    <x v="3"/>
    <s v="INV012"/>
  </r>
  <r>
    <s v="IBM PA 2020-2022"/>
    <s v="CMD3644"/>
    <s v="IBM"/>
    <x v="0"/>
    <x v="0"/>
    <s v="Maintenance licences perpétuelles"/>
    <n v="50"/>
    <x v="0"/>
    <n v="4"/>
    <d v="2020-01-01T00:00:00"/>
    <d v="2020-01-01T00:00:00"/>
    <d v="2020-12-31T00:00:00"/>
    <x v="1"/>
    <x v="1"/>
    <x v="1"/>
    <s v="INV0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342F01-B1DA-41FE-9C5D-1BAED8D60546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4:H9" firstHeaderRow="1" firstDataRow="1" firstDataCol="1" rowPageCount="2" colPageCount="1"/>
  <pivotFields count="16"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 defaultSubtotal="0">
      <items count="1">
        <item x="0"/>
      </items>
    </pivotField>
    <pivotField showAll="0"/>
    <pivotField dataField="1" showAll="0"/>
    <pivotField axis="axisPage" multipleItemSelectionAllowed="1" showAll="0">
      <items count="3">
        <item h="1" x="0"/>
        <item x="1"/>
        <item t="default"/>
      </items>
    </pivotField>
    <pivotField showAll="0"/>
    <pivotField numFmtId="14" showAll="0"/>
    <pivotField numFmtId="14" showAll="0"/>
    <pivotField showAll="0"/>
    <pivotField axis="axisPage" multipleItemSelectionAllowed="1" showAll="0">
      <items count="4">
        <item h="1" x="1"/>
        <item h="1" x="2"/>
        <item x="0"/>
        <item t="default"/>
      </items>
    </pivotField>
    <pivotField axis="axisRow" multipleItemSelectionAllowed="1" showAll="0" defaultSubtotal="0">
      <items count="3">
        <item x="1"/>
        <item x="2"/>
        <item x="0"/>
      </items>
    </pivotField>
    <pivotField axis="axisRow" showAll="0">
      <items count="5">
        <item x="1"/>
        <item x="3"/>
        <item x="2"/>
        <item x="0"/>
        <item t="default"/>
      </items>
    </pivotField>
    <pivotField showAll="0"/>
  </pivotFields>
  <rowFields count="4">
    <field x="3"/>
    <field x="4"/>
    <field x="13"/>
    <field x="14"/>
  </rowFields>
  <rowItems count="5">
    <i>
      <x/>
    </i>
    <i r="1">
      <x/>
    </i>
    <i r="2">
      <x v="2"/>
    </i>
    <i r="3">
      <x v="3"/>
    </i>
    <i t="grand">
      <x/>
    </i>
  </rowItems>
  <colItems count="1">
    <i/>
  </colItems>
  <pageFields count="2">
    <pageField fld="7" hier="-1"/>
    <pageField fld="12" hier="-1"/>
  </pageFields>
  <dataFields count="1">
    <dataField name="Sum of Quantité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6B41B2-EA07-4195-9F71-CFF33E96BDE2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4:E11" firstHeaderRow="1" firstDataRow="1" firstDataCol="1" rowPageCount="2" colPageCount="1"/>
  <pivotFields count="16"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 defaultSubtotal="0">
      <items count="1">
        <item x="0"/>
      </items>
    </pivotField>
    <pivotField showAll="0"/>
    <pivotField dataField="1" showAll="0"/>
    <pivotField axis="axisPage" multipleItemSelectionAllowed="1" showAll="0">
      <items count="3">
        <item x="0"/>
        <item h="1" x="1"/>
        <item t="default"/>
      </items>
    </pivotField>
    <pivotField showAll="0"/>
    <pivotField numFmtId="14" showAll="0"/>
    <pivotField numFmtId="14" showAll="0"/>
    <pivotField showAll="0"/>
    <pivotField axis="axisPage" multipleItemSelectionAllowed="1" showAll="0">
      <items count="4">
        <item h="1" x="1"/>
        <item h="1" x="2"/>
        <item x="0"/>
        <item t="default"/>
      </items>
    </pivotField>
    <pivotField axis="axisRow" multipleItemSelectionAllowed="1" showAll="0" defaultSubtotal="0">
      <items count="3">
        <item x="1"/>
        <item x="2"/>
        <item x="0"/>
      </items>
    </pivotField>
    <pivotField axis="axisRow" showAll="0">
      <items count="5">
        <item x="1"/>
        <item x="3"/>
        <item x="2"/>
        <item x="0"/>
        <item t="default"/>
      </items>
    </pivotField>
    <pivotField showAll="0"/>
  </pivotFields>
  <rowFields count="4">
    <field x="3"/>
    <field x="4"/>
    <field x="13"/>
    <field x="14"/>
  </rowFields>
  <rowItems count="7">
    <i>
      <x/>
    </i>
    <i r="1">
      <x/>
    </i>
    <i r="2">
      <x v="1"/>
    </i>
    <i r="3">
      <x v="1"/>
    </i>
    <i r="2">
      <x v="2"/>
    </i>
    <i r="3">
      <x v="3"/>
    </i>
    <i t="grand">
      <x/>
    </i>
  </rowItems>
  <colItems count="1">
    <i/>
  </colItems>
  <pageFields count="2">
    <pageField fld="7" hier="-1"/>
    <pageField fld="12" hier="-1"/>
  </pageFields>
  <dataFields count="1">
    <dataField name="Sum of Quantité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289323-5BBC-47BA-9728-B7D70785BC85}" name="PivotTable8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B8" firstHeaderRow="1" firstDataRow="1" firstDataCol="1" rowPageCount="3" colPageCount="1"/>
  <pivotFields count="16"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dataField="1" showAll="0"/>
    <pivotField axis="axisPage" showAll="0">
      <items count="3">
        <item x="0"/>
        <item x="1"/>
        <item t="default"/>
      </items>
    </pivotField>
    <pivotField showAll="0"/>
    <pivotField numFmtId="14" showAll="0"/>
    <pivotField numFmtId="14" showAll="0"/>
    <pivotField showAll="0"/>
    <pivotField axis="axisPage" multipleItemSelectionAllowed="1" showAll="0">
      <items count="4">
        <item h="1" x="1"/>
        <item h="1" x="2"/>
        <item x="0"/>
        <item t="default"/>
      </items>
    </pivotField>
    <pivotField axis="axisPage" multipleItemSelectionAllowed="1" showAll="0">
      <items count="4">
        <item h="1" x="1"/>
        <item h="1" x="2"/>
        <item x="0"/>
        <item t="default"/>
      </items>
    </pivotField>
    <pivotField showAll="0"/>
    <pivotField showAll="0"/>
  </pivotFields>
  <rowFields count="2">
    <field x="3"/>
    <field x="4"/>
  </rowFields>
  <rowItems count="3">
    <i>
      <x/>
    </i>
    <i r="1">
      <x/>
    </i>
    <i t="grand">
      <x/>
    </i>
  </rowItems>
  <colItems count="1">
    <i/>
  </colItems>
  <pageFields count="3">
    <pageField fld="7" hier="-1"/>
    <pageField fld="12" hier="-1"/>
    <pageField fld="13" hier="-1"/>
  </pageFields>
  <dataFields count="1">
    <dataField name="Sum of Quantité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AF5FC1-E125-41FD-9FA2-2EBCE4287A36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4:K17" firstHeaderRow="1" firstDataRow="1" firstDataCol="1" rowPageCount="1" colPageCount="1"/>
  <pivotFields count="16"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 defaultSubtotal="0">
      <items count="1">
        <item x="0"/>
      </items>
    </pivotField>
    <pivotField showAll="0"/>
    <pivotField dataField="1" showAll="0"/>
    <pivotField axis="axisRow" multipleItemSelectionAllowed="1" showAll="0">
      <items count="3">
        <item x="0"/>
        <item x="1"/>
        <item t="default"/>
      </items>
    </pivotField>
    <pivotField showAll="0"/>
    <pivotField numFmtId="14" showAll="0"/>
    <pivotField numFmtId="14" showAll="0"/>
    <pivotField showAll="0"/>
    <pivotField axis="axisPage" multipleItemSelectionAllowed="1" showAll="0">
      <items count="4">
        <item h="1" x="1"/>
        <item h="1" x="2"/>
        <item x="0"/>
        <item t="default"/>
      </items>
    </pivotField>
    <pivotField axis="axisRow" multipleItemSelectionAllowed="1" showAll="0" defaultSubtotal="0">
      <items count="3">
        <item x="1"/>
        <item x="2"/>
        <item x="0"/>
      </items>
    </pivotField>
    <pivotField axis="axisRow" showAll="0">
      <items count="5">
        <item x="1"/>
        <item x="3"/>
        <item x="2"/>
        <item x="0"/>
        <item t="default"/>
      </items>
    </pivotField>
    <pivotField showAll="0"/>
  </pivotFields>
  <rowFields count="5">
    <field x="7"/>
    <field x="3"/>
    <field x="4"/>
    <field x="13"/>
    <field x="14"/>
  </rowFields>
  <rowItems count="13">
    <i>
      <x/>
    </i>
    <i r="1">
      <x/>
    </i>
    <i r="2">
      <x/>
    </i>
    <i r="3">
      <x v="1"/>
    </i>
    <i r="4">
      <x v="1"/>
    </i>
    <i r="3">
      <x v="2"/>
    </i>
    <i r="4">
      <x v="3"/>
    </i>
    <i>
      <x v="1"/>
    </i>
    <i r="1">
      <x/>
    </i>
    <i r="2">
      <x/>
    </i>
    <i r="3">
      <x v="2"/>
    </i>
    <i r="4">
      <x v="3"/>
    </i>
    <i t="grand">
      <x/>
    </i>
  </rowItems>
  <colItems count="1">
    <i/>
  </colItems>
  <pageFields count="1">
    <pageField fld="12" hier="-1"/>
  </pageFields>
  <dataFields count="1">
    <dataField name="Sum of Quantité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C5BC-A57F-4517-AF80-8A80F5C9DCD9}">
  <sheetPr>
    <tabColor theme="8" tint="0.79998168889431442"/>
  </sheetPr>
  <dimension ref="A1:L4"/>
  <sheetViews>
    <sheetView tabSelected="1" workbookViewId="0">
      <selection activeCell="K3" sqref="K3"/>
    </sheetView>
  </sheetViews>
  <sheetFormatPr defaultRowHeight="14.5" x14ac:dyDescent="0.35"/>
  <cols>
    <col min="3" max="3" width="23.90625" customWidth="1"/>
    <col min="4" max="4" width="16" customWidth="1"/>
    <col min="5" max="5" width="13.90625" customWidth="1"/>
    <col min="6" max="12" width="14.7265625" customWidth="1"/>
  </cols>
  <sheetData>
    <row r="1" spans="1:12" ht="29" x14ac:dyDescent="0.35">
      <c r="A1" s="2" t="s">
        <v>13</v>
      </c>
      <c r="B1" s="2" t="s">
        <v>0</v>
      </c>
      <c r="C1" s="2" t="s">
        <v>2</v>
      </c>
      <c r="D1" s="2" t="s">
        <v>6</v>
      </c>
      <c r="E1" s="2" t="s">
        <v>9</v>
      </c>
      <c r="F1" s="2" t="s">
        <v>8</v>
      </c>
      <c r="G1" s="2" t="s">
        <v>11</v>
      </c>
      <c r="H1" s="2" t="s">
        <v>12</v>
      </c>
      <c r="I1" s="2" t="s">
        <v>16</v>
      </c>
      <c r="J1" s="2" t="s">
        <v>15</v>
      </c>
      <c r="K1" s="2" t="s">
        <v>17</v>
      </c>
      <c r="L1" s="2" t="s">
        <v>18</v>
      </c>
    </row>
    <row r="2" spans="1:12" x14ac:dyDescent="0.35">
      <c r="A2" s="4" t="s">
        <v>14</v>
      </c>
      <c r="B2" s="4" t="s">
        <v>1</v>
      </c>
      <c r="C2" s="4" t="s">
        <v>3</v>
      </c>
      <c r="D2" s="4" t="s">
        <v>7</v>
      </c>
      <c r="E2" s="4" t="s">
        <v>10</v>
      </c>
      <c r="F2" s="4">
        <v>4000</v>
      </c>
      <c r="G2" s="4">
        <v>800</v>
      </c>
      <c r="H2" s="4">
        <v>200</v>
      </c>
      <c r="I2" s="4">
        <v>180</v>
      </c>
      <c r="J2" s="4">
        <f>H2-I2</f>
        <v>20</v>
      </c>
      <c r="K2" s="5"/>
      <c r="L2" s="5">
        <f>J2*G2</f>
        <v>16000</v>
      </c>
    </row>
    <row r="3" spans="1:12" x14ac:dyDescent="0.35">
      <c r="A3" s="4" t="s">
        <v>14</v>
      </c>
      <c r="B3" s="4" t="s">
        <v>1</v>
      </c>
      <c r="C3" s="4" t="s">
        <v>4</v>
      </c>
      <c r="D3" s="4" t="s">
        <v>7</v>
      </c>
      <c r="E3" s="4" t="s">
        <v>10</v>
      </c>
      <c r="F3" s="4">
        <v>20000</v>
      </c>
      <c r="G3" s="4">
        <v>4000</v>
      </c>
      <c r="H3" s="4">
        <v>300</v>
      </c>
      <c r="I3" s="4">
        <v>350</v>
      </c>
      <c r="J3" s="6">
        <f>H3-I3</f>
        <v>-50</v>
      </c>
      <c r="K3" s="7">
        <f>ABS(J3)*(F3+G3)</f>
        <v>1200000</v>
      </c>
      <c r="L3" s="5"/>
    </row>
    <row r="4" spans="1:12" x14ac:dyDescent="0.35">
      <c r="A4" s="4" t="s">
        <v>14</v>
      </c>
      <c r="B4" s="4" t="s">
        <v>1</v>
      </c>
      <c r="C4" s="4" t="s">
        <v>5</v>
      </c>
      <c r="D4" s="4" t="s">
        <v>7</v>
      </c>
      <c r="E4" s="4" t="s">
        <v>10</v>
      </c>
      <c r="F4" s="4">
        <v>1000</v>
      </c>
      <c r="G4" s="4">
        <v>200</v>
      </c>
      <c r="H4" s="4">
        <v>0</v>
      </c>
      <c r="I4" s="4">
        <v>350</v>
      </c>
      <c r="J4" s="6">
        <f>H4-I4</f>
        <v>-350</v>
      </c>
      <c r="K4" s="7">
        <f>ABS(J4)*(F4+G4)</f>
        <v>420000</v>
      </c>
      <c r="L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3687-3C88-48CA-9189-A806AD6EAA7F}">
  <sheetPr>
    <tabColor theme="5" tint="0.59999389629810485"/>
  </sheetPr>
  <dimension ref="A1:R10"/>
  <sheetViews>
    <sheetView zoomScale="70" zoomScaleNormal="70" workbookViewId="0">
      <selection activeCell="M12" sqref="M12"/>
    </sheetView>
  </sheetViews>
  <sheetFormatPr defaultRowHeight="14.5" x14ac:dyDescent="0.35"/>
  <cols>
    <col min="1" max="1" width="12.36328125" customWidth="1"/>
    <col min="2" max="2" width="10.54296875" customWidth="1"/>
    <col min="3" max="3" width="8" customWidth="1"/>
    <col min="4" max="4" width="18.453125" customWidth="1"/>
    <col min="5" max="5" width="8.7265625" customWidth="1"/>
    <col min="6" max="6" width="23.26953125" customWidth="1"/>
    <col min="7" max="7" width="8.81640625" customWidth="1"/>
    <col min="8" max="8" width="13.81640625" customWidth="1"/>
    <col min="9" max="9" width="16.1796875" customWidth="1"/>
    <col min="10" max="10" width="14.08984375" customWidth="1"/>
    <col min="11" max="11" width="13.08984375" customWidth="1"/>
    <col min="12" max="12" width="14.7265625" customWidth="1"/>
    <col min="13" max="13" width="16.36328125" customWidth="1"/>
    <col min="14" max="14" width="14.453125" customWidth="1"/>
    <col min="15" max="15" width="18" customWidth="1"/>
    <col min="16" max="16" width="11.7265625" customWidth="1"/>
    <col min="18" max="18" width="12.6328125" customWidth="1"/>
  </cols>
  <sheetData>
    <row r="1" spans="1:18" s="1" customFormat="1" ht="32" customHeight="1" x14ac:dyDescent="0.35">
      <c r="A1" s="18" t="s">
        <v>20</v>
      </c>
      <c r="B1" s="18" t="s">
        <v>19</v>
      </c>
      <c r="C1" s="18" t="s">
        <v>0</v>
      </c>
      <c r="D1" s="18" t="s">
        <v>2</v>
      </c>
      <c r="E1" s="19" t="s">
        <v>6</v>
      </c>
      <c r="F1" s="19" t="s">
        <v>22</v>
      </c>
      <c r="G1" s="18" t="s">
        <v>28</v>
      </c>
      <c r="H1" s="19" t="s">
        <v>21</v>
      </c>
      <c r="I1" s="17" t="s">
        <v>53</v>
      </c>
      <c r="J1" s="18" t="s">
        <v>42</v>
      </c>
      <c r="K1" s="18" t="s">
        <v>24</v>
      </c>
      <c r="L1" s="18" t="s">
        <v>25</v>
      </c>
      <c r="M1" s="17" t="s">
        <v>51</v>
      </c>
      <c r="N1" s="17" t="s">
        <v>52</v>
      </c>
      <c r="O1" s="17" t="s">
        <v>54</v>
      </c>
      <c r="P1" s="18" t="s">
        <v>37</v>
      </c>
    </row>
    <row r="2" spans="1:18" ht="29" x14ac:dyDescent="0.35">
      <c r="A2" s="3" t="s">
        <v>43</v>
      </c>
      <c r="B2" s="4" t="s">
        <v>23</v>
      </c>
      <c r="C2" s="4" t="s">
        <v>34</v>
      </c>
      <c r="D2" s="4" t="s">
        <v>35</v>
      </c>
      <c r="E2" s="4" t="s">
        <v>26</v>
      </c>
      <c r="F2" s="3" t="s">
        <v>27</v>
      </c>
      <c r="G2" s="4">
        <v>50</v>
      </c>
      <c r="H2" s="4" t="s">
        <v>14</v>
      </c>
      <c r="I2" s="4">
        <v>1</v>
      </c>
      <c r="J2" s="8">
        <v>44197</v>
      </c>
      <c r="K2" s="8">
        <v>44197</v>
      </c>
      <c r="L2" s="4"/>
      <c r="M2" s="4" t="str">
        <f ca="1">IF(F2="maintenance licences perpétuelles","",IF(OR(L2="",L2&gt;TODAY()),"Oui","Non"))</f>
        <v>Oui</v>
      </c>
      <c r="N2" s="4" t="str">
        <f ca="1">IF(AND(M2="Oui",VLOOKUP(I2,$I$2:$L$10,4)&gt;TODAY()),"Oui",IF(AND(M2="Oui",VLOOKUP(I2,$I$2:$L$10,4)&lt;TODAY()),"Non",IF(M2="Non","Non","")))</f>
        <v>Oui</v>
      </c>
      <c r="O2" s="8">
        <f>IF(OR(F2="Acquisition licences perpétuelles",F2="Souscription"),VLOOKUP(I2,$I$2:$L$10,4),"")</f>
        <v>45291</v>
      </c>
      <c r="P2" s="4" t="s">
        <v>38</v>
      </c>
    </row>
    <row r="3" spans="1:18" ht="29" x14ac:dyDescent="0.35">
      <c r="A3" s="3" t="s">
        <v>43</v>
      </c>
      <c r="B3" s="4" t="s">
        <v>23</v>
      </c>
      <c r="C3" s="4" t="s">
        <v>34</v>
      </c>
      <c r="D3" s="4" t="s">
        <v>35</v>
      </c>
      <c r="E3" s="4" t="s">
        <v>26</v>
      </c>
      <c r="F3" s="3" t="s">
        <v>29</v>
      </c>
      <c r="G3" s="4">
        <v>50</v>
      </c>
      <c r="H3" s="4" t="s">
        <v>14</v>
      </c>
      <c r="I3" s="16">
        <v>1</v>
      </c>
      <c r="J3" s="8">
        <v>44197</v>
      </c>
      <c r="K3" s="8">
        <v>44197</v>
      </c>
      <c r="L3" s="8">
        <v>44561</v>
      </c>
      <c r="M3" s="4" t="str">
        <f t="shared" ref="M3:M10" ca="1" si="0">IF(F3="maintenance licences perpétuelles","",IF(OR(L3="",L3&gt;TODAY()),"Oui","Non"))</f>
        <v/>
      </c>
      <c r="N3" s="4" t="str">
        <f t="shared" ref="N3:N10" ca="1" si="1">IF(AND(M3="Oui",VLOOKUP(I3,$I$2:$L$10,4)&gt;TODAY()),"Oui",IF(AND(M3="Oui",VLOOKUP(I3,$I$2:$L$10,4)&lt;TODAY()),"Non",IF(M3="Non","Non","")))</f>
        <v/>
      </c>
      <c r="O3" s="8" t="str">
        <f t="shared" ref="O3:O10" si="2">IF(OR(F3="Acquisition licences perpétuelles",F3="Souscription"),VLOOKUP(I3,$I$2:$L$10,4),"")</f>
        <v/>
      </c>
      <c r="P3" s="4" t="s">
        <v>38</v>
      </c>
    </row>
    <row r="4" spans="1:18" ht="29" x14ac:dyDescent="0.35">
      <c r="A4" s="3" t="s">
        <v>43</v>
      </c>
      <c r="B4" s="4" t="s">
        <v>23</v>
      </c>
      <c r="C4" s="4" t="s">
        <v>34</v>
      </c>
      <c r="D4" s="4" t="s">
        <v>35</v>
      </c>
      <c r="E4" s="4" t="s">
        <v>26</v>
      </c>
      <c r="F4" s="3" t="s">
        <v>29</v>
      </c>
      <c r="G4" s="4">
        <v>50</v>
      </c>
      <c r="H4" s="4" t="s">
        <v>14</v>
      </c>
      <c r="I4" s="16">
        <v>1</v>
      </c>
      <c r="J4" s="8">
        <v>44197</v>
      </c>
      <c r="K4" s="8">
        <v>44562</v>
      </c>
      <c r="L4" s="8">
        <v>44926</v>
      </c>
      <c r="M4" s="4" t="str">
        <f ca="1">IF(F4="maintenance licences perpétuelles","",IF(OR(L4="",L4&gt;TODAY()),"Oui","Non"))</f>
        <v/>
      </c>
      <c r="N4" s="4" t="str">
        <f t="shared" ca="1" si="1"/>
        <v/>
      </c>
      <c r="O4" s="8" t="str">
        <f t="shared" si="2"/>
        <v/>
      </c>
      <c r="P4" s="4" t="s">
        <v>38</v>
      </c>
      <c r="R4" s="8"/>
    </row>
    <row r="5" spans="1:18" ht="29" x14ac:dyDescent="0.35">
      <c r="A5" s="3" t="s">
        <v>43</v>
      </c>
      <c r="B5" s="4" t="s">
        <v>30</v>
      </c>
      <c r="C5" s="4" t="s">
        <v>34</v>
      </c>
      <c r="D5" s="4" t="s">
        <v>35</v>
      </c>
      <c r="E5" s="4" t="s">
        <v>26</v>
      </c>
      <c r="F5" s="3" t="s">
        <v>29</v>
      </c>
      <c r="G5" s="4">
        <v>50</v>
      </c>
      <c r="H5" s="4" t="s">
        <v>14</v>
      </c>
      <c r="I5" s="16">
        <v>1</v>
      </c>
      <c r="J5" s="8">
        <v>44927</v>
      </c>
      <c r="K5" s="8">
        <v>44927</v>
      </c>
      <c r="L5" s="8">
        <v>45291</v>
      </c>
      <c r="M5" s="4" t="str">
        <f ca="1">IF(F5="maintenance licences perpétuelles","",IF(OR(L5="",L5&gt;TODAY()),"Oui","Non"))</f>
        <v/>
      </c>
      <c r="N5" s="4" t="str">
        <f t="shared" ca="1" si="1"/>
        <v/>
      </c>
      <c r="O5" s="8" t="str">
        <f t="shared" si="2"/>
        <v/>
      </c>
      <c r="P5" s="4" t="s">
        <v>39</v>
      </c>
      <c r="R5" s="8"/>
    </row>
    <row r="6" spans="1:18" ht="29" x14ac:dyDescent="0.35">
      <c r="A6" s="3" t="s">
        <v>43</v>
      </c>
      <c r="B6" s="4" t="s">
        <v>30</v>
      </c>
      <c r="C6" s="4" t="s">
        <v>34</v>
      </c>
      <c r="D6" s="4" t="s">
        <v>35</v>
      </c>
      <c r="E6" s="4" t="s">
        <v>26</v>
      </c>
      <c r="F6" s="3" t="s">
        <v>27</v>
      </c>
      <c r="G6" s="4">
        <v>200</v>
      </c>
      <c r="H6" s="4" t="s">
        <v>31</v>
      </c>
      <c r="I6" s="16">
        <v>2</v>
      </c>
      <c r="J6" s="8">
        <v>44927</v>
      </c>
      <c r="K6" s="8">
        <v>44927</v>
      </c>
      <c r="L6" s="8"/>
      <c r="M6" s="4" t="str">
        <f t="shared" ca="1" si="0"/>
        <v>Oui</v>
      </c>
      <c r="N6" s="4" t="str">
        <f t="shared" ca="1" si="1"/>
        <v>Oui</v>
      </c>
      <c r="O6" s="8">
        <f t="shared" si="2"/>
        <v>45291</v>
      </c>
      <c r="P6" s="4" t="s">
        <v>39</v>
      </c>
    </row>
    <row r="7" spans="1:18" ht="29" x14ac:dyDescent="0.35">
      <c r="A7" s="3" t="s">
        <v>43</v>
      </c>
      <c r="B7" s="4" t="s">
        <v>30</v>
      </c>
      <c r="C7" s="4" t="s">
        <v>34</v>
      </c>
      <c r="D7" s="4" t="s">
        <v>35</v>
      </c>
      <c r="E7" s="4" t="s">
        <v>26</v>
      </c>
      <c r="F7" s="3" t="s">
        <v>29</v>
      </c>
      <c r="G7" s="4">
        <v>200</v>
      </c>
      <c r="H7" s="4" t="s">
        <v>31</v>
      </c>
      <c r="I7" s="16">
        <v>2</v>
      </c>
      <c r="J7" s="8">
        <v>44927</v>
      </c>
      <c r="K7" s="8">
        <v>44927</v>
      </c>
      <c r="L7" s="8">
        <v>45291</v>
      </c>
      <c r="M7" s="4" t="str">
        <f t="shared" ca="1" si="0"/>
        <v/>
      </c>
      <c r="N7" s="4" t="str">
        <f t="shared" ca="1" si="1"/>
        <v/>
      </c>
      <c r="O7" s="8" t="str">
        <f t="shared" si="2"/>
        <v/>
      </c>
      <c r="P7" s="4" t="s">
        <v>39</v>
      </c>
    </row>
    <row r="8" spans="1:18" ht="31" customHeight="1" x14ac:dyDescent="0.35">
      <c r="A8" s="3" t="s">
        <v>43</v>
      </c>
      <c r="B8" s="4" t="s">
        <v>32</v>
      </c>
      <c r="C8" s="4" t="s">
        <v>34</v>
      </c>
      <c r="D8" s="4" t="s">
        <v>35</v>
      </c>
      <c r="E8" s="4" t="s">
        <v>26</v>
      </c>
      <c r="F8" s="3" t="s">
        <v>33</v>
      </c>
      <c r="G8" s="4">
        <v>50</v>
      </c>
      <c r="H8" s="4" t="s">
        <v>31</v>
      </c>
      <c r="I8" s="16">
        <v>3</v>
      </c>
      <c r="J8" s="8">
        <v>44562</v>
      </c>
      <c r="K8" s="8">
        <v>44562</v>
      </c>
      <c r="L8" s="8">
        <v>44926</v>
      </c>
      <c r="M8" s="4" t="str">
        <f t="shared" ca="1" si="0"/>
        <v>Non</v>
      </c>
      <c r="N8" s="4" t="str">
        <f t="shared" ca="1" si="1"/>
        <v>Non</v>
      </c>
      <c r="O8" s="8">
        <f t="shared" si="2"/>
        <v>44926</v>
      </c>
      <c r="P8" s="4" t="s">
        <v>40</v>
      </c>
    </row>
    <row r="9" spans="1:18" ht="29" x14ac:dyDescent="0.35">
      <c r="A9" s="3" t="s">
        <v>44</v>
      </c>
      <c r="B9" s="4" t="s">
        <v>36</v>
      </c>
      <c r="C9" s="4" t="s">
        <v>34</v>
      </c>
      <c r="D9" s="4" t="s">
        <v>35</v>
      </c>
      <c r="E9" s="4" t="s">
        <v>26</v>
      </c>
      <c r="F9" s="3" t="s">
        <v>27</v>
      </c>
      <c r="G9" s="4">
        <v>50</v>
      </c>
      <c r="H9" s="4" t="s">
        <v>14</v>
      </c>
      <c r="I9" s="16">
        <v>4</v>
      </c>
      <c r="J9" s="8">
        <v>43831</v>
      </c>
      <c r="K9" s="8">
        <v>43831</v>
      </c>
      <c r="L9" s="4"/>
      <c r="M9" s="4" t="str">
        <f t="shared" ca="1" si="0"/>
        <v>Oui</v>
      </c>
      <c r="N9" s="4" t="str">
        <f t="shared" ca="1" si="1"/>
        <v>Non</v>
      </c>
      <c r="O9" s="8">
        <f t="shared" si="2"/>
        <v>44196</v>
      </c>
      <c r="P9" s="4" t="s">
        <v>41</v>
      </c>
    </row>
    <row r="10" spans="1:18" ht="29" x14ac:dyDescent="0.35">
      <c r="A10" s="3" t="s">
        <v>44</v>
      </c>
      <c r="B10" s="4" t="s">
        <v>36</v>
      </c>
      <c r="C10" s="4" t="s">
        <v>34</v>
      </c>
      <c r="D10" s="4" t="s">
        <v>35</v>
      </c>
      <c r="E10" s="4" t="s">
        <v>26</v>
      </c>
      <c r="F10" s="3" t="s">
        <v>29</v>
      </c>
      <c r="G10" s="4">
        <v>50</v>
      </c>
      <c r="H10" s="4" t="s">
        <v>14</v>
      </c>
      <c r="I10" s="16">
        <v>4</v>
      </c>
      <c r="J10" s="8">
        <v>43831</v>
      </c>
      <c r="K10" s="8">
        <v>43831</v>
      </c>
      <c r="L10" s="8">
        <v>44196</v>
      </c>
      <c r="M10" s="4" t="str">
        <f t="shared" ca="1" si="0"/>
        <v/>
      </c>
      <c r="N10" s="4" t="str">
        <f t="shared" ca="1" si="1"/>
        <v/>
      </c>
      <c r="O10" s="8" t="str">
        <f t="shared" si="2"/>
        <v/>
      </c>
      <c r="P10" s="4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575D-57B4-4F15-8DC4-7388E9058D9E}">
  <sheetPr>
    <tabColor theme="5" tint="0.59999389629810485"/>
  </sheetPr>
  <dimension ref="A1:K27"/>
  <sheetViews>
    <sheetView workbookViewId="0">
      <selection activeCell="E35" sqref="E35"/>
    </sheetView>
  </sheetViews>
  <sheetFormatPr defaultRowHeight="14.5" x14ac:dyDescent="0.35"/>
  <cols>
    <col min="1" max="1" width="10" customWidth="1"/>
    <col min="2" max="2" width="8.54296875" customWidth="1"/>
    <col min="3" max="3" width="35.90625" customWidth="1"/>
    <col min="4" max="4" width="19.81640625" customWidth="1"/>
    <col min="5" max="5" width="15.453125" bestFit="1" customWidth="1"/>
    <col min="6" max="6" width="11.54296875" customWidth="1"/>
    <col min="7" max="7" width="20" bestFit="1" customWidth="1"/>
    <col min="8" max="8" width="15.453125" bestFit="1" customWidth="1"/>
    <col min="9" max="9" width="13.6328125" customWidth="1"/>
    <col min="10" max="10" width="22" bestFit="1" customWidth="1"/>
    <col min="11" max="11" width="15.453125" bestFit="1" customWidth="1"/>
  </cols>
  <sheetData>
    <row r="1" spans="1:11" x14ac:dyDescent="0.35">
      <c r="A1" s="9" t="s">
        <v>21</v>
      </c>
      <c r="B1" t="s">
        <v>47</v>
      </c>
      <c r="D1" s="9" t="s">
        <v>21</v>
      </c>
      <c r="E1" t="s">
        <v>14</v>
      </c>
      <c r="G1" s="9" t="s">
        <v>21</v>
      </c>
      <c r="H1" t="s">
        <v>31</v>
      </c>
    </row>
    <row r="2" spans="1:11" x14ac:dyDescent="0.35">
      <c r="A2" s="9" t="s">
        <v>51</v>
      </c>
      <c r="B2" t="s">
        <v>49</v>
      </c>
      <c r="D2" s="9" t="s">
        <v>51</v>
      </c>
      <c r="E2" t="s">
        <v>49</v>
      </c>
      <c r="G2" s="9" t="s">
        <v>51</v>
      </c>
      <c r="H2" t="s">
        <v>49</v>
      </c>
      <c r="J2" s="9" t="s">
        <v>51</v>
      </c>
      <c r="K2" t="s">
        <v>49</v>
      </c>
    </row>
    <row r="3" spans="1:11" x14ac:dyDescent="0.35">
      <c r="A3" s="9" t="s">
        <v>52</v>
      </c>
      <c r="B3" t="s">
        <v>49</v>
      </c>
    </row>
    <row r="4" spans="1:11" x14ac:dyDescent="0.35">
      <c r="D4" s="9" t="s">
        <v>45</v>
      </c>
      <c r="E4" t="s">
        <v>48</v>
      </c>
      <c r="G4" s="9" t="s">
        <v>45</v>
      </c>
      <c r="H4" t="s">
        <v>48</v>
      </c>
      <c r="J4" s="9" t="s">
        <v>45</v>
      </c>
      <c r="K4" t="s">
        <v>48</v>
      </c>
    </row>
    <row r="5" spans="1:11" x14ac:dyDescent="0.35">
      <c r="A5" s="9" t="s">
        <v>45</v>
      </c>
      <c r="B5" t="s">
        <v>48</v>
      </c>
      <c r="D5" s="10" t="s">
        <v>35</v>
      </c>
      <c r="E5">
        <v>100</v>
      </c>
      <c r="G5" s="10" t="s">
        <v>35</v>
      </c>
      <c r="H5">
        <v>200</v>
      </c>
      <c r="J5" s="10" t="s">
        <v>14</v>
      </c>
      <c r="K5">
        <v>100</v>
      </c>
    </row>
    <row r="6" spans="1:11" x14ac:dyDescent="0.35">
      <c r="A6" s="10" t="s">
        <v>35</v>
      </c>
      <c r="B6">
        <v>250</v>
      </c>
      <c r="D6" s="11" t="s">
        <v>26</v>
      </c>
      <c r="G6" s="11" t="s">
        <v>26</v>
      </c>
      <c r="J6" s="11" t="s">
        <v>35</v>
      </c>
      <c r="K6">
        <v>100</v>
      </c>
    </row>
    <row r="7" spans="1:11" x14ac:dyDescent="0.35">
      <c r="A7" s="11" t="s">
        <v>26</v>
      </c>
      <c r="B7">
        <v>250</v>
      </c>
      <c r="D7" s="12" t="s">
        <v>50</v>
      </c>
      <c r="G7" s="12" t="s">
        <v>49</v>
      </c>
      <c r="J7" s="12" t="s">
        <v>26</v>
      </c>
    </row>
    <row r="8" spans="1:11" x14ac:dyDescent="0.35">
      <c r="A8" s="10" t="s">
        <v>46</v>
      </c>
      <c r="B8">
        <v>250</v>
      </c>
      <c r="D8" s="13">
        <v>44196</v>
      </c>
      <c r="E8">
        <v>50</v>
      </c>
      <c r="G8" s="13">
        <v>45291</v>
      </c>
      <c r="H8">
        <v>200</v>
      </c>
      <c r="J8" s="14" t="s">
        <v>50</v>
      </c>
    </row>
    <row r="9" spans="1:11" x14ac:dyDescent="0.35">
      <c r="D9" s="12" t="s">
        <v>49</v>
      </c>
      <c r="G9" s="10" t="s">
        <v>46</v>
      </c>
      <c r="H9">
        <v>200</v>
      </c>
      <c r="J9" s="15">
        <v>44196</v>
      </c>
      <c r="K9">
        <v>50</v>
      </c>
    </row>
    <row r="10" spans="1:11" x14ac:dyDescent="0.35">
      <c r="D10" s="13">
        <v>45291</v>
      </c>
      <c r="E10">
        <v>50</v>
      </c>
      <c r="J10" s="14" t="s">
        <v>49</v>
      </c>
    </row>
    <row r="11" spans="1:11" x14ac:dyDescent="0.35">
      <c r="D11" s="10" t="s">
        <v>46</v>
      </c>
      <c r="E11">
        <v>100</v>
      </c>
      <c r="J11" s="15">
        <v>45291</v>
      </c>
      <c r="K11">
        <v>50</v>
      </c>
    </row>
    <row r="12" spans="1:11" x14ac:dyDescent="0.35">
      <c r="J12" s="10" t="s">
        <v>31</v>
      </c>
      <c r="K12">
        <v>200</v>
      </c>
    </row>
    <row r="13" spans="1:11" x14ac:dyDescent="0.35">
      <c r="J13" s="11" t="s">
        <v>35</v>
      </c>
      <c r="K13">
        <v>200</v>
      </c>
    </row>
    <row r="14" spans="1:11" x14ac:dyDescent="0.35">
      <c r="J14" s="12" t="s">
        <v>26</v>
      </c>
    </row>
    <row r="15" spans="1:11" x14ac:dyDescent="0.35">
      <c r="J15" s="14" t="s">
        <v>49</v>
      </c>
    </row>
    <row r="16" spans="1:11" x14ac:dyDescent="0.35">
      <c r="J16" s="15">
        <v>45291</v>
      </c>
      <c r="K16">
        <v>200</v>
      </c>
    </row>
    <row r="17" spans="1:11" x14ac:dyDescent="0.35">
      <c r="J17" s="10" t="s">
        <v>46</v>
      </c>
      <c r="K17">
        <v>300</v>
      </c>
    </row>
    <row r="24" spans="1:11" ht="43.5" x14ac:dyDescent="0.35">
      <c r="A24" s="2" t="s">
        <v>13</v>
      </c>
      <c r="B24" s="2" t="s">
        <v>0</v>
      </c>
      <c r="C24" s="2" t="s">
        <v>2</v>
      </c>
      <c r="D24" s="2" t="s">
        <v>6</v>
      </c>
      <c r="E24" s="2" t="s">
        <v>8</v>
      </c>
      <c r="F24" s="2" t="s">
        <v>11</v>
      </c>
      <c r="G24" s="2" t="s">
        <v>12</v>
      </c>
      <c r="H24" s="2" t="s">
        <v>16</v>
      </c>
      <c r="I24" s="2" t="s">
        <v>15</v>
      </c>
      <c r="J24" s="2" t="s">
        <v>17</v>
      </c>
      <c r="K24" s="2" t="s">
        <v>18</v>
      </c>
    </row>
    <row r="25" spans="1:11" x14ac:dyDescent="0.35">
      <c r="A25" s="4" t="s">
        <v>14</v>
      </c>
      <c r="B25" s="4" t="s">
        <v>34</v>
      </c>
      <c r="C25" s="4" t="s">
        <v>35</v>
      </c>
      <c r="D25" s="4" t="s">
        <v>26</v>
      </c>
      <c r="E25" s="4"/>
      <c r="F25" s="4"/>
      <c r="G25" s="20">
        <v>50</v>
      </c>
      <c r="H25" s="4"/>
      <c r="I25" s="4">
        <f>G25-H25</f>
        <v>50</v>
      </c>
      <c r="J25" s="7">
        <f>ABS(I25)*(E25+F25)</f>
        <v>0</v>
      </c>
      <c r="K25" s="5">
        <f>I25*F25</f>
        <v>0</v>
      </c>
    </row>
    <row r="26" spans="1:11" x14ac:dyDescent="0.35">
      <c r="A26" s="4" t="s">
        <v>14</v>
      </c>
      <c r="B26" s="4" t="s">
        <v>34</v>
      </c>
      <c r="C26" s="4" t="s">
        <v>55</v>
      </c>
      <c r="D26" s="4" t="s">
        <v>26</v>
      </c>
      <c r="E26" s="4"/>
      <c r="F26" s="4"/>
      <c r="G26" s="20">
        <v>50</v>
      </c>
      <c r="H26" s="4"/>
      <c r="I26" s="4">
        <f>G26-H26</f>
        <v>50</v>
      </c>
      <c r="J26" s="7">
        <f>ABS(I26)*(E26+F26)</f>
        <v>0</v>
      </c>
      <c r="K26" s="5">
        <f t="shared" ref="K26:K27" si="0">I26*F26</f>
        <v>0</v>
      </c>
    </row>
    <row r="27" spans="1:11" x14ac:dyDescent="0.35">
      <c r="A27" s="4" t="s">
        <v>31</v>
      </c>
      <c r="B27" s="4" t="s">
        <v>34</v>
      </c>
      <c r="C27" s="4" t="s">
        <v>35</v>
      </c>
      <c r="D27" s="4" t="s">
        <v>26</v>
      </c>
      <c r="E27" s="4"/>
      <c r="F27" s="4"/>
      <c r="G27" s="20">
        <v>200</v>
      </c>
      <c r="H27" s="4"/>
      <c r="I27" s="4">
        <f>G27-H27</f>
        <v>200</v>
      </c>
      <c r="J27" s="7">
        <f>ABS(I27)*(E27+F27)</f>
        <v>0</v>
      </c>
      <c r="K27" s="5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B2940-C9CB-4F0A-BAC2-1D719463164B}">
  <sheetPr>
    <tabColor rgb="FF0099CC"/>
  </sheetPr>
  <dimension ref="A1:R17"/>
  <sheetViews>
    <sheetView zoomScale="70" zoomScaleNormal="70" workbookViewId="0">
      <selection activeCell="D15" sqref="D15"/>
    </sheetView>
  </sheetViews>
  <sheetFormatPr defaultRowHeight="14.5" x14ac:dyDescent="0.35"/>
  <cols>
    <col min="1" max="1" width="17.6328125" customWidth="1"/>
    <col min="2" max="2" width="19.1796875" customWidth="1"/>
    <col min="3" max="3" width="15.453125" customWidth="1"/>
    <col min="4" max="4" width="31" customWidth="1"/>
    <col min="5" max="5" width="18.7265625" customWidth="1"/>
    <col min="6" max="6" width="36.08984375" customWidth="1"/>
    <col min="7" max="7" width="21.36328125" customWidth="1"/>
    <col min="8" max="13" width="11.6328125" customWidth="1"/>
    <col min="14" max="14" width="14.81640625" customWidth="1"/>
    <col min="18" max="18" width="15.81640625" customWidth="1"/>
  </cols>
  <sheetData>
    <row r="1" spans="1:18" ht="43" customHeight="1" x14ac:dyDescent="0.35">
      <c r="A1" s="18" t="s">
        <v>20</v>
      </c>
      <c r="B1" s="18" t="s">
        <v>19</v>
      </c>
      <c r="C1" s="18" t="s">
        <v>0</v>
      </c>
      <c r="D1" s="18" t="s">
        <v>2</v>
      </c>
      <c r="E1" s="19" t="s">
        <v>6</v>
      </c>
      <c r="F1" s="19" t="s">
        <v>79</v>
      </c>
      <c r="G1" s="19" t="s">
        <v>22</v>
      </c>
      <c r="H1" s="18" t="s">
        <v>28</v>
      </c>
      <c r="I1" s="18" t="s">
        <v>61</v>
      </c>
      <c r="J1" s="19" t="s">
        <v>21</v>
      </c>
      <c r="K1" s="19" t="s">
        <v>42</v>
      </c>
      <c r="L1" s="19" t="s">
        <v>24</v>
      </c>
      <c r="M1" s="18" t="s">
        <v>25</v>
      </c>
      <c r="N1" s="18" t="s">
        <v>37</v>
      </c>
    </row>
    <row r="2" spans="1:18" ht="29" x14ac:dyDescent="0.35">
      <c r="A2" s="3" t="s">
        <v>57</v>
      </c>
      <c r="B2" s="4" t="s">
        <v>62</v>
      </c>
      <c r="C2" s="4" t="s">
        <v>56</v>
      </c>
      <c r="D2" s="4" t="s">
        <v>66</v>
      </c>
      <c r="E2" s="4" t="s">
        <v>59</v>
      </c>
      <c r="F2" s="4">
        <v>1600</v>
      </c>
      <c r="G2" s="3" t="s">
        <v>27</v>
      </c>
      <c r="H2" s="4">
        <v>50</v>
      </c>
      <c r="I2" s="4">
        <f t="shared" ref="I2:I13" si="0">F2*H2</f>
        <v>80000</v>
      </c>
      <c r="J2" s="4" t="s">
        <v>14</v>
      </c>
      <c r="K2" s="8">
        <v>41640</v>
      </c>
      <c r="L2" s="8">
        <v>41640</v>
      </c>
      <c r="M2" s="4"/>
      <c r="N2" s="4" t="s">
        <v>63</v>
      </c>
    </row>
    <row r="3" spans="1:18" ht="29" x14ac:dyDescent="0.35">
      <c r="A3" s="3" t="s">
        <v>57</v>
      </c>
      <c r="B3" s="4" t="s">
        <v>62</v>
      </c>
      <c r="C3" s="4" t="s">
        <v>56</v>
      </c>
      <c r="D3" s="4" t="s">
        <v>66</v>
      </c>
      <c r="E3" s="4" t="s">
        <v>59</v>
      </c>
      <c r="F3" s="4">
        <v>960</v>
      </c>
      <c r="G3" s="3" t="s">
        <v>29</v>
      </c>
      <c r="H3" s="4">
        <v>50</v>
      </c>
      <c r="I3" s="4">
        <f t="shared" si="0"/>
        <v>48000</v>
      </c>
      <c r="J3" s="4" t="s">
        <v>14</v>
      </c>
      <c r="K3" s="8">
        <v>41640</v>
      </c>
      <c r="L3" s="8">
        <v>41640</v>
      </c>
      <c r="M3" s="8">
        <v>42735</v>
      </c>
      <c r="N3" s="4" t="s">
        <v>63</v>
      </c>
      <c r="R3" s="3"/>
    </row>
    <row r="4" spans="1:18" ht="29" x14ac:dyDescent="0.35">
      <c r="A4" s="3" t="s">
        <v>57</v>
      </c>
      <c r="B4" s="4" t="s">
        <v>62</v>
      </c>
      <c r="C4" s="4" t="s">
        <v>56</v>
      </c>
      <c r="D4" s="4" t="s">
        <v>60</v>
      </c>
      <c r="E4" s="4" t="s">
        <v>59</v>
      </c>
      <c r="F4" s="4">
        <v>1000</v>
      </c>
      <c r="G4" s="3" t="s">
        <v>27</v>
      </c>
      <c r="H4" s="4">
        <v>80</v>
      </c>
      <c r="I4" s="4">
        <f t="shared" si="0"/>
        <v>80000</v>
      </c>
      <c r="J4" s="4" t="s">
        <v>31</v>
      </c>
      <c r="K4" s="8">
        <v>41640</v>
      </c>
      <c r="L4" s="8">
        <v>41640</v>
      </c>
      <c r="M4" s="4"/>
      <c r="N4" s="4" t="s">
        <v>38</v>
      </c>
      <c r="R4" s="3"/>
    </row>
    <row r="5" spans="1:18" ht="29" x14ac:dyDescent="0.35">
      <c r="A5" s="3" t="s">
        <v>57</v>
      </c>
      <c r="B5" s="4" t="s">
        <v>62</v>
      </c>
      <c r="C5" s="4" t="s">
        <v>56</v>
      </c>
      <c r="D5" s="4" t="s">
        <v>60</v>
      </c>
      <c r="E5" s="4" t="s">
        <v>59</v>
      </c>
      <c r="F5" s="4">
        <v>600</v>
      </c>
      <c r="G5" s="3" t="s">
        <v>29</v>
      </c>
      <c r="H5" s="4">
        <v>80</v>
      </c>
      <c r="I5" s="4">
        <f t="shared" si="0"/>
        <v>48000</v>
      </c>
      <c r="J5" s="4" t="s">
        <v>31</v>
      </c>
      <c r="K5" s="8">
        <v>41640</v>
      </c>
      <c r="L5" s="8">
        <v>41640</v>
      </c>
      <c r="M5" s="8">
        <v>42735</v>
      </c>
      <c r="N5" s="4" t="s">
        <v>38</v>
      </c>
    </row>
    <row r="6" spans="1:18" ht="29" x14ac:dyDescent="0.35">
      <c r="A6" s="3" t="s">
        <v>57</v>
      </c>
      <c r="B6" s="4" t="s">
        <v>62</v>
      </c>
      <c r="C6" s="4" t="s">
        <v>56</v>
      </c>
      <c r="D6" s="4" t="s">
        <v>60</v>
      </c>
      <c r="E6" s="4" t="s">
        <v>59</v>
      </c>
      <c r="F6" s="4">
        <v>1000</v>
      </c>
      <c r="G6" s="3" t="s">
        <v>27</v>
      </c>
      <c r="H6" s="4">
        <v>100</v>
      </c>
      <c r="I6" s="4">
        <f t="shared" si="0"/>
        <v>100000</v>
      </c>
      <c r="J6" s="4" t="s">
        <v>64</v>
      </c>
      <c r="K6" s="8">
        <v>41640</v>
      </c>
      <c r="L6" s="8">
        <v>41640</v>
      </c>
      <c r="M6" s="4"/>
      <c r="N6" s="4" t="s">
        <v>65</v>
      </c>
    </row>
    <row r="7" spans="1:18" ht="29" x14ac:dyDescent="0.35">
      <c r="A7" s="3" t="s">
        <v>57</v>
      </c>
      <c r="B7" s="4" t="s">
        <v>62</v>
      </c>
      <c r="C7" s="4" t="s">
        <v>56</v>
      </c>
      <c r="D7" s="4" t="s">
        <v>60</v>
      </c>
      <c r="E7" s="4" t="s">
        <v>59</v>
      </c>
      <c r="F7" s="4">
        <v>600</v>
      </c>
      <c r="G7" s="3" t="s">
        <v>29</v>
      </c>
      <c r="H7" s="4">
        <v>100</v>
      </c>
      <c r="I7" s="4">
        <f t="shared" si="0"/>
        <v>60000</v>
      </c>
      <c r="J7" s="4" t="s">
        <v>64</v>
      </c>
      <c r="K7" s="8">
        <v>41640</v>
      </c>
      <c r="L7" s="8">
        <v>41640</v>
      </c>
      <c r="M7" s="8">
        <v>42735</v>
      </c>
      <c r="N7" s="4" t="s">
        <v>65</v>
      </c>
    </row>
    <row r="8" spans="1:18" ht="29" x14ac:dyDescent="0.35">
      <c r="A8" s="3" t="s">
        <v>57</v>
      </c>
      <c r="B8" s="4" t="s">
        <v>62</v>
      </c>
      <c r="C8" s="4" t="s">
        <v>56</v>
      </c>
      <c r="D8" s="4" t="s">
        <v>67</v>
      </c>
      <c r="E8" s="4" t="s">
        <v>68</v>
      </c>
      <c r="F8" s="4">
        <v>3500</v>
      </c>
      <c r="G8" s="3" t="s">
        <v>27</v>
      </c>
      <c r="H8" s="4">
        <v>4</v>
      </c>
      <c r="I8" s="4">
        <f t="shared" si="0"/>
        <v>14000</v>
      </c>
      <c r="J8" s="4" t="s">
        <v>64</v>
      </c>
      <c r="K8" s="8">
        <v>41640</v>
      </c>
      <c r="L8" s="8">
        <v>41640</v>
      </c>
      <c r="M8" s="4"/>
      <c r="N8" s="4" t="s">
        <v>65</v>
      </c>
    </row>
    <row r="9" spans="1:18" ht="29" x14ac:dyDescent="0.35">
      <c r="A9" s="3" t="s">
        <v>57</v>
      </c>
      <c r="B9" s="4" t="s">
        <v>62</v>
      </c>
      <c r="C9" s="4" t="s">
        <v>56</v>
      </c>
      <c r="D9" s="4" t="s">
        <v>67</v>
      </c>
      <c r="E9" s="4" t="s">
        <v>68</v>
      </c>
      <c r="F9" s="4">
        <v>2100</v>
      </c>
      <c r="G9" s="3" t="s">
        <v>29</v>
      </c>
      <c r="H9" s="4">
        <v>4</v>
      </c>
      <c r="I9" s="4">
        <f t="shared" si="0"/>
        <v>8400</v>
      </c>
      <c r="J9" s="4" t="s">
        <v>64</v>
      </c>
      <c r="K9" s="8">
        <v>41640</v>
      </c>
      <c r="L9" s="8">
        <v>41640</v>
      </c>
      <c r="M9" s="8">
        <v>42735</v>
      </c>
      <c r="N9" s="4" t="s">
        <v>65</v>
      </c>
    </row>
    <row r="10" spans="1:18" ht="29" x14ac:dyDescent="0.35">
      <c r="A10" s="3" t="s">
        <v>57</v>
      </c>
      <c r="B10" s="4" t="s">
        <v>62</v>
      </c>
      <c r="C10" s="4" t="s">
        <v>56</v>
      </c>
      <c r="D10" s="4" t="s">
        <v>67</v>
      </c>
      <c r="E10" s="4" t="s">
        <v>68</v>
      </c>
      <c r="F10" s="4">
        <v>3500</v>
      </c>
      <c r="G10" s="3" t="s">
        <v>27</v>
      </c>
      <c r="H10" s="4">
        <v>2</v>
      </c>
      <c r="I10" s="4">
        <f t="shared" si="0"/>
        <v>7000</v>
      </c>
      <c r="J10" s="4" t="s">
        <v>31</v>
      </c>
      <c r="K10" s="8">
        <v>41640</v>
      </c>
      <c r="L10" s="8">
        <v>41640</v>
      </c>
      <c r="M10" s="4"/>
      <c r="N10" s="4" t="s">
        <v>38</v>
      </c>
    </row>
    <row r="11" spans="1:18" ht="29" x14ac:dyDescent="0.35">
      <c r="A11" s="3" t="s">
        <v>57</v>
      </c>
      <c r="B11" s="4" t="s">
        <v>62</v>
      </c>
      <c r="C11" s="4" t="s">
        <v>56</v>
      </c>
      <c r="D11" s="4" t="s">
        <v>67</v>
      </c>
      <c r="E11" s="4" t="s">
        <v>68</v>
      </c>
      <c r="F11" s="4">
        <v>2100</v>
      </c>
      <c r="G11" s="3" t="s">
        <v>29</v>
      </c>
      <c r="H11" s="4">
        <v>2</v>
      </c>
      <c r="I11" s="4">
        <f t="shared" si="0"/>
        <v>4200</v>
      </c>
      <c r="J11" s="4" t="s">
        <v>31</v>
      </c>
      <c r="K11" s="8">
        <v>41640</v>
      </c>
      <c r="L11" s="8">
        <v>41640</v>
      </c>
      <c r="M11" s="8">
        <v>42735</v>
      </c>
      <c r="N11" s="4" t="s">
        <v>38</v>
      </c>
    </row>
    <row r="12" spans="1:18" ht="29" x14ac:dyDescent="0.35">
      <c r="A12" s="3" t="s">
        <v>57</v>
      </c>
      <c r="B12" s="4" t="s">
        <v>62</v>
      </c>
      <c r="C12" s="4" t="s">
        <v>56</v>
      </c>
      <c r="D12" s="4" t="s">
        <v>67</v>
      </c>
      <c r="E12" s="4" t="s">
        <v>68</v>
      </c>
      <c r="F12" s="4">
        <v>3500</v>
      </c>
      <c r="G12" s="3" t="s">
        <v>27</v>
      </c>
      <c r="H12" s="4">
        <v>5</v>
      </c>
      <c r="I12" s="4">
        <f t="shared" si="0"/>
        <v>17500</v>
      </c>
      <c r="J12" s="4" t="s">
        <v>14</v>
      </c>
      <c r="K12" s="8">
        <v>41640</v>
      </c>
      <c r="L12" s="8">
        <v>41640</v>
      </c>
      <c r="M12" s="4"/>
      <c r="N12" s="4" t="s">
        <v>63</v>
      </c>
    </row>
    <row r="13" spans="1:18" ht="29" x14ac:dyDescent="0.35">
      <c r="A13" s="3" t="s">
        <v>57</v>
      </c>
      <c r="B13" s="4" t="s">
        <v>62</v>
      </c>
      <c r="C13" s="4" t="s">
        <v>56</v>
      </c>
      <c r="D13" s="4" t="s">
        <v>67</v>
      </c>
      <c r="E13" s="4" t="s">
        <v>68</v>
      </c>
      <c r="F13" s="4">
        <v>2100</v>
      </c>
      <c r="G13" s="3" t="s">
        <v>29</v>
      </c>
      <c r="H13" s="4">
        <v>5</v>
      </c>
      <c r="I13" s="4">
        <f t="shared" si="0"/>
        <v>10500</v>
      </c>
      <c r="J13" s="4" t="s">
        <v>14</v>
      </c>
      <c r="K13" s="8">
        <v>41640</v>
      </c>
      <c r="L13" s="8">
        <v>41640</v>
      </c>
      <c r="M13" s="8">
        <v>42735</v>
      </c>
      <c r="N13" s="4" t="s">
        <v>63</v>
      </c>
    </row>
    <row r="14" spans="1:18" ht="58" customHeight="1" x14ac:dyDescent="0.35">
      <c r="A14" s="3" t="s">
        <v>58</v>
      </c>
      <c r="B14" s="4" t="s">
        <v>72</v>
      </c>
      <c r="C14" s="4" t="s">
        <v>56</v>
      </c>
      <c r="D14" s="21" t="s">
        <v>69</v>
      </c>
      <c r="E14" s="4"/>
      <c r="F14" s="3" t="s">
        <v>80</v>
      </c>
      <c r="G14" s="3" t="s">
        <v>29</v>
      </c>
      <c r="H14" s="4"/>
      <c r="I14" s="4">
        <v>197010</v>
      </c>
      <c r="J14" s="3" t="s">
        <v>70</v>
      </c>
      <c r="K14" s="8">
        <v>42736</v>
      </c>
      <c r="L14" s="8">
        <v>43830</v>
      </c>
      <c r="M14" s="8">
        <v>43830</v>
      </c>
      <c r="N14" s="2" t="s">
        <v>74</v>
      </c>
    </row>
    <row r="15" spans="1:18" ht="60" customHeight="1" x14ac:dyDescent="0.35">
      <c r="A15" s="3" t="s">
        <v>71</v>
      </c>
      <c r="B15" s="4" t="s">
        <v>73</v>
      </c>
      <c r="C15" s="4" t="s">
        <v>56</v>
      </c>
      <c r="D15" s="21" t="s">
        <v>75</v>
      </c>
      <c r="E15" s="4"/>
      <c r="F15" s="3" t="s">
        <v>81</v>
      </c>
      <c r="G15" s="3" t="s">
        <v>29</v>
      </c>
      <c r="H15" s="4"/>
      <c r="I15" s="4">
        <v>340725</v>
      </c>
      <c r="J15" s="4" t="s">
        <v>64</v>
      </c>
      <c r="K15" s="8">
        <v>43831</v>
      </c>
      <c r="L15" s="8">
        <v>43831</v>
      </c>
      <c r="M15" s="8">
        <v>45657</v>
      </c>
      <c r="N15" s="4" t="s">
        <v>78</v>
      </c>
    </row>
    <row r="16" spans="1:18" ht="29" x14ac:dyDescent="0.35">
      <c r="A16" s="3" t="s">
        <v>71</v>
      </c>
      <c r="B16" s="4" t="s">
        <v>73</v>
      </c>
      <c r="C16" s="4" t="s">
        <v>56</v>
      </c>
      <c r="D16" s="21" t="s">
        <v>76</v>
      </c>
      <c r="E16" s="4" t="s">
        <v>77</v>
      </c>
      <c r="F16" s="3">
        <v>3800</v>
      </c>
      <c r="G16" s="3" t="s">
        <v>27</v>
      </c>
      <c r="H16" s="4">
        <v>5</v>
      </c>
      <c r="I16" s="4">
        <f>F16*H16</f>
        <v>19000</v>
      </c>
      <c r="J16" s="4" t="s">
        <v>64</v>
      </c>
      <c r="K16" s="8">
        <v>43831</v>
      </c>
      <c r="L16" s="8">
        <v>43831</v>
      </c>
      <c r="M16" s="8"/>
      <c r="N16" s="4" t="s">
        <v>78</v>
      </c>
    </row>
    <row r="17" spans="1:14" ht="31.5" customHeight="1" x14ac:dyDescent="0.35">
      <c r="A17" s="3" t="s">
        <v>71</v>
      </c>
      <c r="B17" s="4" t="s">
        <v>73</v>
      </c>
      <c r="C17" s="4" t="s">
        <v>56</v>
      </c>
      <c r="D17" s="21" t="s">
        <v>76</v>
      </c>
      <c r="E17" s="4" t="s">
        <v>77</v>
      </c>
      <c r="F17" s="3">
        <v>3800</v>
      </c>
      <c r="G17" s="3" t="s">
        <v>29</v>
      </c>
      <c r="H17" s="4">
        <v>5</v>
      </c>
      <c r="I17" s="4">
        <f>F17*H17</f>
        <v>19000</v>
      </c>
      <c r="J17" s="4" t="s">
        <v>64</v>
      </c>
      <c r="K17" s="8">
        <v>43831</v>
      </c>
      <c r="L17" s="8">
        <v>43831</v>
      </c>
      <c r="M17" s="8">
        <v>45657</v>
      </c>
      <c r="N17" s="4" t="s">
        <v>78</v>
      </c>
    </row>
  </sheetData>
  <autoFilter ref="A1:N17" xr:uid="{8E0B2940-C9CB-4F0A-BAC2-1D719463164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70D6-42C9-4F3A-B05B-76FC58A3DD90}">
  <sheetPr>
    <tabColor rgb="FF0099CC"/>
  </sheetPr>
  <dimension ref="A1:K21"/>
  <sheetViews>
    <sheetView workbookViewId="0">
      <selection activeCell="C25" sqref="C25"/>
    </sheetView>
  </sheetViews>
  <sheetFormatPr defaultRowHeight="14.5" x14ac:dyDescent="0.35"/>
  <cols>
    <col min="1" max="1" width="11.6328125" customWidth="1"/>
    <col min="2" max="2" width="14.08984375" customWidth="1"/>
    <col min="3" max="3" width="20.7265625" customWidth="1"/>
    <col min="4" max="4" width="16.54296875" customWidth="1"/>
    <col min="5" max="5" width="17.453125" customWidth="1"/>
    <col min="6" max="6" width="17.6328125" customWidth="1"/>
    <col min="7" max="7" width="13.6328125" customWidth="1"/>
    <col min="8" max="8" width="13.54296875" customWidth="1"/>
    <col min="9" max="9" width="12.81640625" customWidth="1"/>
    <col min="10" max="10" width="13.54296875" customWidth="1"/>
    <col min="11" max="11" width="14.08984375" customWidth="1"/>
  </cols>
  <sheetData>
    <row r="1" spans="1:11" ht="29" x14ac:dyDescent="0.35">
      <c r="A1" s="2" t="s">
        <v>13</v>
      </c>
      <c r="B1" s="2" t="s">
        <v>0</v>
      </c>
      <c r="C1" s="2" t="s">
        <v>2</v>
      </c>
      <c r="D1" s="2" t="s">
        <v>6</v>
      </c>
      <c r="E1" s="2" t="s">
        <v>8</v>
      </c>
      <c r="F1" s="2" t="s">
        <v>11</v>
      </c>
      <c r="G1" s="2" t="s">
        <v>12</v>
      </c>
      <c r="H1" s="2" t="s">
        <v>16</v>
      </c>
      <c r="I1" s="2" t="s">
        <v>15</v>
      </c>
      <c r="J1" s="2" t="s">
        <v>17</v>
      </c>
      <c r="K1" s="2" t="s">
        <v>18</v>
      </c>
    </row>
    <row r="2" spans="1:11" x14ac:dyDescent="0.35">
      <c r="A2" s="4"/>
      <c r="B2" s="4"/>
      <c r="C2" s="4"/>
      <c r="D2" s="4"/>
      <c r="E2" s="4"/>
      <c r="F2" s="4"/>
      <c r="G2" s="4">
        <v>0</v>
      </c>
      <c r="H2" s="4"/>
      <c r="I2" s="4">
        <f t="shared" ref="I2:I21" si="0">G2-H2</f>
        <v>0</v>
      </c>
      <c r="J2" s="7" t="str">
        <f>IF(I2&lt;0,ABS(I2)*(E2+F2),"")</f>
        <v/>
      </c>
      <c r="K2" s="5" t="str">
        <f>IF(I2&gt;0,I2*F2,"")</f>
        <v/>
      </c>
    </row>
    <row r="3" spans="1:11" x14ac:dyDescent="0.35">
      <c r="A3" s="4"/>
      <c r="B3" s="4"/>
      <c r="C3" s="4"/>
      <c r="D3" s="4"/>
      <c r="E3" s="4"/>
      <c r="F3" s="4"/>
      <c r="G3" s="4">
        <v>0</v>
      </c>
      <c r="H3" s="4"/>
      <c r="I3" s="4">
        <f t="shared" si="0"/>
        <v>0</v>
      </c>
      <c r="J3" s="7" t="str">
        <f t="shared" ref="J3:J21" si="1">IF(I3&lt;0,ABS(I3)*(E3+F3),"")</f>
        <v/>
      </c>
      <c r="K3" s="5" t="str">
        <f t="shared" ref="K3:K21" si="2">IF(I3&gt;0,I3*F3,"")</f>
        <v/>
      </c>
    </row>
    <row r="4" spans="1:11" x14ac:dyDescent="0.35">
      <c r="A4" s="4"/>
      <c r="B4" s="4"/>
      <c r="C4" s="4"/>
      <c r="D4" s="4"/>
      <c r="E4" s="4"/>
      <c r="F4" s="4"/>
      <c r="G4" s="4">
        <v>0</v>
      </c>
      <c r="H4" s="4"/>
      <c r="I4" s="4">
        <f t="shared" si="0"/>
        <v>0</v>
      </c>
      <c r="J4" s="7" t="str">
        <f t="shared" si="1"/>
        <v/>
      </c>
      <c r="K4" s="5" t="str">
        <f t="shared" si="2"/>
        <v/>
      </c>
    </row>
    <row r="5" spans="1:11" x14ac:dyDescent="0.35">
      <c r="A5" s="4"/>
      <c r="B5" s="4"/>
      <c r="C5" s="4"/>
      <c r="D5" s="4"/>
      <c r="E5" s="4"/>
      <c r="F5" s="4"/>
      <c r="G5" s="4">
        <v>0</v>
      </c>
      <c r="H5" s="4"/>
      <c r="I5" s="4">
        <f t="shared" si="0"/>
        <v>0</v>
      </c>
      <c r="J5" s="7" t="str">
        <f t="shared" si="1"/>
        <v/>
      </c>
      <c r="K5" s="5" t="str">
        <f t="shared" si="2"/>
        <v/>
      </c>
    </row>
    <row r="6" spans="1:11" x14ac:dyDescent="0.35">
      <c r="A6" s="4"/>
      <c r="B6" s="4"/>
      <c r="C6" s="4"/>
      <c r="D6" s="4"/>
      <c r="E6" s="4"/>
      <c r="F6" s="4"/>
      <c r="G6" s="4">
        <v>0</v>
      </c>
      <c r="H6" s="4"/>
      <c r="I6" s="4">
        <f t="shared" si="0"/>
        <v>0</v>
      </c>
      <c r="J6" s="7" t="str">
        <f t="shared" si="1"/>
        <v/>
      </c>
      <c r="K6" s="5" t="str">
        <f t="shared" si="2"/>
        <v/>
      </c>
    </row>
    <row r="7" spans="1:11" x14ac:dyDescent="0.35">
      <c r="A7" s="4"/>
      <c r="B7" s="4"/>
      <c r="C7" s="4"/>
      <c r="D7" s="4"/>
      <c r="E7" s="4"/>
      <c r="F7" s="4"/>
      <c r="G7" s="4">
        <v>0</v>
      </c>
      <c r="H7" s="4"/>
      <c r="I7" s="4">
        <f t="shared" si="0"/>
        <v>0</v>
      </c>
      <c r="J7" s="7" t="str">
        <f t="shared" si="1"/>
        <v/>
      </c>
      <c r="K7" s="5" t="str">
        <f t="shared" si="2"/>
        <v/>
      </c>
    </row>
    <row r="8" spans="1:11" x14ac:dyDescent="0.35">
      <c r="A8" s="4"/>
      <c r="B8" s="4"/>
      <c r="C8" s="4"/>
      <c r="D8" s="4"/>
      <c r="E8" s="4"/>
      <c r="F8" s="4"/>
      <c r="G8" s="4">
        <v>0</v>
      </c>
      <c r="H8" s="4"/>
      <c r="I8" s="4">
        <f t="shared" si="0"/>
        <v>0</v>
      </c>
      <c r="J8" s="7" t="str">
        <f t="shared" si="1"/>
        <v/>
      </c>
      <c r="K8" s="5" t="str">
        <f t="shared" si="2"/>
        <v/>
      </c>
    </row>
    <row r="9" spans="1:11" x14ac:dyDescent="0.35">
      <c r="A9" s="4"/>
      <c r="B9" s="4"/>
      <c r="C9" s="4"/>
      <c r="D9" s="4"/>
      <c r="E9" s="4"/>
      <c r="F9" s="4"/>
      <c r="G9" s="4">
        <v>0</v>
      </c>
      <c r="H9" s="4"/>
      <c r="I9" s="4">
        <f t="shared" si="0"/>
        <v>0</v>
      </c>
      <c r="J9" s="7" t="str">
        <f t="shared" si="1"/>
        <v/>
      </c>
      <c r="K9" s="5" t="str">
        <f t="shared" si="2"/>
        <v/>
      </c>
    </row>
    <row r="10" spans="1:11" x14ac:dyDescent="0.35">
      <c r="A10" s="4"/>
      <c r="B10" s="4"/>
      <c r="C10" s="4"/>
      <c r="D10" s="4"/>
      <c r="E10" s="4"/>
      <c r="F10" s="4"/>
      <c r="G10" s="4">
        <v>0</v>
      </c>
      <c r="H10" s="4"/>
      <c r="I10" s="4">
        <f t="shared" si="0"/>
        <v>0</v>
      </c>
      <c r="J10" s="7" t="str">
        <f t="shared" si="1"/>
        <v/>
      </c>
      <c r="K10" s="5" t="str">
        <f t="shared" si="2"/>
        <v/>
      </c>
    </row>
    <row r="11" spans="1:11" x14ac:dyDescent="0.35">
      <c r="A11" s="4"/>
      <c r="B11" s="4"/>
      <c r="C11" s="4"/>
      <c r="D11" s="4"/>
      <c r="E11" s="4"/>
      <c r="F11" s="4"/>
      <c r="G11" s="4">
        <v>0</v>
      </c>
      <c r="H11" s="4"/>
      <c r="I11" s="4">
        <f t="shared" si="0"/>
        <v>0</v>
      </c>
      <c r="J11" s="7" t="str">
        <f t="shared" si="1"/>
        <v/>
      </c>
      <c r="K11" s="5" t="str">
        <f t="shared" si="2"/>
        <v/>
      </c>
    </row>
    <row r="12" spans="1:11" x14ac:dyDescent="0.35">
      <c r="A12" s="4"/>
      <c r="B12" s="4"/>
      <c r="C12" s="4"/>
      <c r="D12" s="4"/>
      <c r="E12" s="4"/>
      <c r="F12" s="4"/>
      <c r="G12" s="4">
        <v>0</v>
      </c>
      <c r="H12" s="4"/>
      <c r="I12" s="4">
        <f t="shared" si="0"/>
        <v>0</v>
      </c>
      <c r="J12" s="7" t="str">
        <f t="shared" si="1"/>
        <v/>
      </c>
      <c r="K12" s="5" t="str">
        <f t="shared" si="2"/>
        <v/>
      </c>
    </row>
    <row r="13" spans="1:11" x14ac:dyDescent="0.35">
      <c r="A13" s="4"/>
      <c r="B13" s="4"/>
      <c r="C13" s="4"/>
      <c r="D13" s="4"/>
      <c r="E13" s="4"/>
      <c r="F13" s="4"/>
      <c r="G13" s="4">
        <v>0</v>
      </c>
      <c r="H13" s="4"/>
      <c r="I13" s="4">
        <f t="shared" si="0"/>
        <v>0</v>
      </c>
      <c r="J13" s="7" t="str">
        <f t="shared" si="1"/>
        <v/>
      </c>
      <c r="K13" s="5" t="str">
        <f t="shared" si="2"/>
        <v/>
      </c>
    </row>
    <row r="14" spans="1:11" x14ac:dyDescent="0.35">
      <c r="A14" s="4"/>
      <c r="B14" s="4"/>
      <c r="C14" s="4"/>
      <c r="D14" s="4"/>
      <c r="E14" s="4"/>
      <c r="F14" s="4"/>
      <c r="G14" s="4">
        <v>0</v>
      </c>
      <c r="H14" s="4"/>
      <c r="I14" s="4">
        <f t="shared" si="0"/>
        <v>0</v>
      </c>
      <c r="J14" s="7" t="str">
        <f t="shared" si="1"/>
        <v/>
      </c>
      <c r="K14" s="5" t="str">
        <f t="shared" si="2"/>
        <v/>
      </c>
    </row>
    <row r="15" spans="1:11" x14ac:dyDescent="0.35">
      <c r="A15" s="4"/>
      <c r="B15" s="4"/>
      <c r="C15" s="4"/>
      <c r="D15" s="4"/>
      <c r="E15" s="4"/>
      <c r="F15" s="4"/>
      <c r="G15" s="4">
        <v>0</v>
      </c>
      <c r="H15" s="4"/>
      <c r="I15" s="4">
        <f t="shared" si="0"/>
        <v>0</v>
      </c>
      <c r="J15" s="7" t="str">
        <f t="shared" si="1"/>
        <v/>
      </c>
      <c r="K15" s="5" t="str">
        <f t="shared" si="2"/>
        <v/>
      </c>
    </row>
    <row r="16" spans="1:11" x14ac:dyDescent="0.35">
      <c r="A16" s="4"/>
      <c r="B16" s="4"/>
      <c r="C16" s="4"/>
      <c r="D16" s="4"/>
      <c r="E16" s="4"/>
      <c r="F16" s="4"/>
      <c r="G16" s="4">
        <v>0</v>
      </c>
      <c r="H16" s="4"/>
      <c r="I16" s="4">
        <f t="shared" si="0"/>
        <v>0</v>
      </c>
      <c r="J16" s="7" t="str">
        <f t="shared" si="1"/>
        <v/>
      </c>
      <c r="K16" s="5" t="str">
        <f t="shared" si="2"/>
        <v/>
      </c>
    </row>
    <row r="17" spans="1:11" x14ac:dyDescent="0.35">
      <c r="A17" s="4"/>
      <c r="B17" s="4"/>
      <c r="C17" s="4"/>
      <c r="D17" s="4"/>
      <c r="E17" s="4"/>
      <c r="F17" s="4"/>
      <c r="G17" s="4">
        <v>0</v>
      </c>
      <c r="H17" s="4"/>
      <c r="I17" s="4">
        <f t="shared" si="0"/>
        <v>0</v>
      </c>
      <c r="J17" s="7" t="str">
        <f t="shared" si="1"/>
        <v/>
      </c>
      <c r="K17" s="5" t="str">
        <f t="shared" si="2"/>
        <v/>
      </c>
    </row>
    <row r="18" spans="1:11" x14ac:dyDescent="0.35">
      <c r="A18" s="4"/>
      <c r="B18" s="4"/>
      <c r="C18" s="4"/>
      <c r="D18" s="4"/>
      <c r="E18" s="4"/>
      <c r="F18" s="4"/>
      <c r="G18" s="4">
        <v>0</v>
      </c>
      <c r="H18" s="4"/>
      <c r="I18" s="4">
        <f t="shared" si="0"/>
        <v>0</v>
      </c>
      <c r="J18" s="7" t="str">
        <f t="shared" si="1"/>
        <v/>
      </c>
      <c r="K18" s="5" t="str">
        <f t="shared" si="2"/>
        <v/>
      </c>
    </row>
    <row r="19" spans="1:11" x14ac:dyDescent="0.35">
      <c r="A19" s="4"/>
      <c r="B19" s="4"/>
      <c r="C19" s="4"/>
      <c r="D19" s="4"/>
      <c r="E19" s="4"/>
      <c r="F19" s="4"/>
      <c r="G19" s="4">
        <v>0</v>
      </c>
      <c r="H19" s="4"/>
      <c r="I19" s="4">
        <f t="shared" si="0"/>
        <v>0</v>
      </c>
      <c r="J19" s="7" t="str">
        <f t="shared" si="1"/>
        <v/>
      </c>
      <c r="K19" s="5" t="str">
        <f t="shared" si="2"/>
        <v/>
      </c>
    </row>
    <row r="20" spans="1:11" x14ac:dyDescent="0.35">
      <c r="A20" s="4"/>
      <c r="B20" s="4"/>
      <c r="C20" s="4"/>
      <c r="D20" s="4"/>
      <c r="E20" s="4"/>
      <c r="F20" s="4"/>
      <c r="G20" s="4">
        <v>0</v>
      </c>
      <c r="H20" s="4"/>
      <c r="I20" s="4">
        <f t="shared" si="0"/>
        <v>0</v>
      </c>
      <c r="J20" s="7" t="str">
        <f t="shared" si="1"/>
        <v/>
      </c>
      <c r="K20" s="5" t="str">
        <f t="shared" si="2"/>
        <v/>
      </c>
    </row>
    <row r="21" spans="1:11" x14ac:dyDescent="0.35">
      <c r="A21" s="4"/>
      <c r="B21" s="4"/>
      <c r="C21" s="4"/>
      <c r="D21" s="4"/>
      <c r="E21" s="4"/>
      <c r="F21" s="4"/>
      <c r="G21" s="4">
        <v>0</v>
      </c>
      <c r="H21" s="4"/>
      <c r="I21" s="4">
        <f t="shared" si="0"/>
        <v>0</v>
      </c>
      <c r="J21" s="7" t="str">
        <f t="shared" si="1"/>
        <v/>
      </c>
      <c r="K21" s="5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Conformité Oracle</vt:lpstr>
      <vt:lpstr>Droits Spectrum Symphony</vt:lpstr>
      <vt:lpstr>Pivot Symphony</vt:lpstr>
      <vt:lpstr>Droits VMware</vt:lpstr>
      <vt:lpstr>Conformité VMware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Yohann Berthoux</cp:lastModifiedBy>
  <dcterms:created xsi:type="dcterms:W3CDTF">2023-09-05T13:52:21Z</dcterms:created>
  <dcterms:modified xsi:type="dcterms:W3CDTF">2023-10-03T21:55:15Z</dcterms:modified>
</cp:coreProperties>
</file>